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<sst xmlns="http://schemas.openxmlformats.org/spreadsheetml/2006/main" count="700" uniqueCount="362">
  <si>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</si>
  <si>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</si>
  <si>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</si>
  <si>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</si>
  <si>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</si>
  <si>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</si>
  <si>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</si>
  <si>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</si>
  <si>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</si>
  <si>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</si>
  <si>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</si>
  <si>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</si>
  <si>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</si>
  <si>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</si>
  <si>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</si>
  <si>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</si>
  <si>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</si>
  <si>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</si>
  <si>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</si>
  <si>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</si>
  <si>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</si>
  <si>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</si>
  <si>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</si>
  <si>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</si>
  <si>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</si>
  <si>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</si>
  <si>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</si>
  <si>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</si>
  <si>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</si>
  <si>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</si>
  <si>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</si>
  <si>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</si>
  <si>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</si>
  <si>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</si>
  <si>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</si>
  <si>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</si>
  <si>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</si>
  <si>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</si>
  <si>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</si>
  <si>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</si>
  <si>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</si>
  <si>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</si>
  <si>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</si>
  <si>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</si>
  <si>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</si>
  <si>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</si>
  <si>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</si>
  <si>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</si>
  <si>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</si>
  <si>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</si>
  <si>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</si>
  <si>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</si>
  <si>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</si>
  <si>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</si>
  <si>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</si>
  <si>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</si>
  <si>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</si>
  <si>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</si>
  <si>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</si>
  <si>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</si>
  <si>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</si>
  <si>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</si>
  <si>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</si>
  <si>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</si>
  <si>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</si>
  <si>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</si>
  <si>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</si>
  <si>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</si>
  <si>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</si>
  <si>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</si>
  <si>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</si>
  <si>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</si>
  <si>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</si>
  <si>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</si>
  <si>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</si>
  <si>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</si>
  <si>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</si>
  <si>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</si>
  <si>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</si>
  <si>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</si>
  <si>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</si>
  <si>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</si>
  <si>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</si>
  <si>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</si>
  <si>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</si>
  <si>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</si>
  <si>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</si>
  <si>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</si>
  <si>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</si>
  <si>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</si>
  <si>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</si>
  <si>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</si>
  <si>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</si>
  <si>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</si>
  <si>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</si>
  <si>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</si>
  <si>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</si>
  <si>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</si>
  <si>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</si>
  <si>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</si>
  <si>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</si>
  <si>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</si>
  <si>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</si>
  <si>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</si>
  <si>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</si>
  <si>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</si>
  <si>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</si>
  <si>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</si>
  <si>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</si>
  <si>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</si>
  <si>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</si>
  <si>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</si>
  <si>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</si>
  <si>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</si>
  <si>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</si>
  <si>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</si>
  <si>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</si>
  <si>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</si>
  <si>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</si>
  <si>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</si>
  <si>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</si>
  <si>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</si>
  <si>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</si>
  <si>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</si>
  <si>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</si>
  <si>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</si>
  <si>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</si>
  <si>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</si>
  <si>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</si>
  <si>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</si>
  <si>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</si>
  <si>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</si>
  <si>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</si>
  <si>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</si>
  <si>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</si>
  <si>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</si>
  <si>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</si>
  <si>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</si>
  <si>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</si>
  <si>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</si>
  <si>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</si>
  <si>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</si>
  <si>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</si>
  <si>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</si>
  <si>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</si>
  <si>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</si>
  <si>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</si>
  <si>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</si>
  <si>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</si>
  <si>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</si>
  <si>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</si>
  <si>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</si>
  <si>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</si>
  <si>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</si>
  <si>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</si>
  <si>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</si>
  <si>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</si>
  <si>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</si>
  <si>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</si>
  <si>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</si>
  <si>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</si>
  <si>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</si>
  <si>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</si>
  <si>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</si>
  <si>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</si>
  <si>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</si>
  <si>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</si>
  <si>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</si>
  <si>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</si>
  <si>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</si>
  <si>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</si>
  <si>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</si>
  <si>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</si>
  <si>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</si>
  <si>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</si>
  <si>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</si>
  <si>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</si>
  <si>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</si>
  <si>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</si>
  <si>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</si>
  <si>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</si>
  <si>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</si>
  <si>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</si>
  <si>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</si>
  <si>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</si>
  <si>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</si>
  <si>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</si>
  <si>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</si>
  <si>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</si>
  <si>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</si>
  <si>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</si>
  <si>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</si>
  <si>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</si>
  <si>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</si>
  <si>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</si>
  <si>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</si>
  <si>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</si>
  <si>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</si>
  <si>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</si>
  <si>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</si>
  <si>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</si>
  <si>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</si>
  <si>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</si>
  <si>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</si>
  <si>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</si>
  <si>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</si>
  <si>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</si>
  <si>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</si>
  <si>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</si>
  <si>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</si>
  <si>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</si>
  <si>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</si>
  <si>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</si>
  <si>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</si>
  <si>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</si>
  <si>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</si>
  <si>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</si>
  <si>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</si>
  <si>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</si>
  <si>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</si>
  <si>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</si>
  <si>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</si>
  <si>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</si>
  <si>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</si>
  <si>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</si>
  <si>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</si>
  <si>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</si>
  <si>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</si>
  <si>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</si>
  <si>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</si>
  <si>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</si>
  <si>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</si>
  <si>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</si>
  <si>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</si>
  <si>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</si>
  <si>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</si>
  <si>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</si>
  <si>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</si>
  <si>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</si>
  <si>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</si>
  <si>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</si>
  <si>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</si>
  <si>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</si>
  <si>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</si>
  <si>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</si>
  <si>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</si>
  <si>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</si>
  <si>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</si>
  <si>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</si>
  <si>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</si>
  <si>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</si>
  <si>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</si>
  <si>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</si>
  <si>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</si>
  <si>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</si>
  <si>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</si>
  <si>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</si>
  <si>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</si>
  <si>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</si>
  <si>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</si>
  <si>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</si>
  <si>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</si>
  <si>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</si>
  <si>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</si>
  <si>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</si>
  <si>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</si>
  <si>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</si>
  <si>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</si>
  <si>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</si>
  <si>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</si>
  <si>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</si>
  <si>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</si>
  <si>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</si>
  <si>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</si>
  <si>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</si>
  <si>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</si>
  <si>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</si>
  <si>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</si>
  <si>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</si>
  <si>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</si>
  <si>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</si>
  <si>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</si>
  <si>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</si>
  <si>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</si>
  <si>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</si>
  <si>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</si>
  <si>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</si>
  <si>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</si>
  <si>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</si>
  <si>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</si>
  <si>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</si>
  <si>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</si>
  <si>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</si>
  <si>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</si>
  <si>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</si>
  <si>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</si>
  <si>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</si>
  <si>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</si>
  <si>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</si>
  <si>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</si>
  <si>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</si>
  <si>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</si>
  <si>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</si>
  <si>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</si>
  <si>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</si>
  <si>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</si>
  <si>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</si>
  <si>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</si>
  <si>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</si>
  <si>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</si>
  <si>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</si>
  <si>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</si>
  <si>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</si>
  <si>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</si>
  <si>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</si>
  <si>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</si>
  <si>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</si>
  <si>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</si>
  <si>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</si>
  <si>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</si>
  <si>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</si>
  <si>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</si>
  <si>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</si>
  <si>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</si>
  <si>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</si>
  <si>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</si>
  <si>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</si>
  <si>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</si>
  <si>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</si>
  <si>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</si>
  <si>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</si>
  <si>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</si>
  <si>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</si>
  <si>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</si>
  <si>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</si>
  <si>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</si>
  <si>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</si>
  <si>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</si>
  <si>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</si>
  <si>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</si>
  <si>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</si>
  <si>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</si>
  <si>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</si>
  <si>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</si>
  <si>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</si>
  <si>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</si>
  <si>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</si>
  <si>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</si>
  <si>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</si>
  <si>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</si>
  <si>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</si>
  <si>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</si>
  <si>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</si>
  <si>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</si>
  <si>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</si>
  <si>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</si>
  <si>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</si>
  <si>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</si>
  <si>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</si>
  <si>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</si>
  <si>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 xml:space="preserve">     на  "02"  лютого  2021 р.</t>
  </si>
  <si>
    <r>
      <t>"</t>
    </r>
    <r>
      <rPr>
        <u val="single"/>
        <sz val="20"/>
        <rFont val="Arial Cyr"/>
        <family val="0"/>
      </rPr>
      <t xml:space="preserve">     01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</si>
</sst>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8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Relationship Id="rId6" Type="http://schemas.openxmlformats.org/officeDocument/2006/relationships/image" Target="../media/image25.emf" /><Relationship Id="rId7" Type="http://schemas.openxmlformats.org/officeDocument/2006/relationships/image" Target="../media/image24.emf" /><Relationship Id="rId8" Type="http://schemas.openxmlformats.org/officeDocument/2006/relationships/image" Target="../media/image23.emf" /><Relationship Id="rId9" Type="http://schemas.openxmlformats.org/officeDocument/2006/relationships/image" Target="../media/image29.emf" /><Relationship Id="rId10" Type="http://schemas.openxmlformats.org/officeDocument/2006/relationships/image" Target="../media/image38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18.emf" /><Relationship Id="rId14" Type="http://schemas.openxmlformats.org/officeDocument/2006/relationships/image" Target="../media/image37.emf" /><Relationship Id="rId15" Type="http://schemas.openxmlformats.org/officeDocument/2006/relationships/image" Target="../media/image36.emf" /><Relationship Id="rId16" Type="http://schemas.openxmlformats.org/officeDocument/2006/relationships/image" Target="../media/image35.emf" /><Relationship Id="rId17" Type="http://schemas.openxmlformats.org/officeDocument/2006/relationships/image" Target="../media/image17.emf" /><Relationship Id="rId18" Type="http://schemas.openxmlformats.org/officeDocument/2006/relationships/image" Target="../media/image34.emf" /><Relationship Id="rId19" Type="http://schemas.openxmlformats.org/officeDocument/2006/relationships/image" Target="../media/image33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30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18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17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173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184</v>
      </c>
      <c r="AI1" s="303"/>
      <c r="AJ1" s="303"/>
      <c r="AK1" s="303"/>
      <c r="AL1" s="303"/>
      <c r="AM1" s="303"/>
      <c r="AN1" s="303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356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350</v>
      </c>
      <c r="CT1" s="61" t="s">
        <v>346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349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347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22" t="s">
        <v>171</v>
      </c>
      <c r="B2" s="223"/>
      <c r="C2" s="236" t="s">
        <v>172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185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195</v>
      </c>
      <c r="G4" s="236"/>
      <c r="H4" s="236" t="s">
        <v>196</v>
      </c>
      <c r="I4" s="236"/>
      <c r="J4" s="236"/>
      <c r="K4" s="236" t="s">
        <v>197</v>
      </c>
      <c r="L4" s="236"/>
      <c r="M4" s="236"/>
      <c r="N4" s="236" t="s">
        <v>198</v>
      </c>
      <c r="O4" s="236"/>
      <c r="P4" s="236"/>
      <c r="Q4" s="236"/>
      <c r="R4" s="236"/>
      <c r="S4" s="236"/>
      <c r="T4" s="6"/>
      <c r="U4" s="293" t="s">
        <v>174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318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192</v>
      </c>
      <c r="D6" s="285"/>
      <c r="E6" s="285"/>
      <c r="F6" s="286">
        <f>AVERAGE(завтракл,обідл,ужинл)</f>
        <v>27.666666666666668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360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361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193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216</v>
      </c>
      <c r="Y9" s="301"/>
      <c r="Z9" s="301"/>
      <c r="AA9" s="301"/>
      <c r="AB9" s="301"/>
      <c r="AC9" s="301"/>
      <c r="AD9" s="6"/>
      <c r="AE9" s="302" t="s">
        <v>190</v>
      </c>
      <c r="AF9" s="302"/>
      <c r="AG9" s="302" t="s">
        <v>189</v>
      </c>
      <c r="AH9" s="302"/>
      <c r="AI9" s="302" t="s">
        <v>188</v>
      </c>
      <c r="AJ9" s="302"/>
      <c r="AK9" s="302" t="s">
        <v>187</v>
      </c>
      <c r="AL9" s="302"/>
      <c r="AM9" s="302" t="s">
        <v>186</v>
      </c>
      <c r="AN9" s="30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194</v>
      </c>
      <c r="D13" s="220"/>
      <c r="E13" s="220"/>
      <c r="F13" s="296">
        <v>43.84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>
        <v>0.68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180</v>
      </c>
      <c r="B18" s="198"/>
      <c r="C18" s="186"/>
      <c r="D18" s="186"/>
      <c r="E18" s="187"/>
      <c r="F18" s="199" t="s">
        <v>181</v>
      </c>
      <c r="G18" s="294" t="s">
        <v>203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290</v>
      </c>
      <c r="AJ18" s="181"/>
      <c r="AK18" s="185" t="s">
        <v>191</v>
      </c>
      <c r="AL18" s="186"/>
      <c r="AM18" s="186"/>
      <c r="AN18" s="187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179</v>
      </c>
      <c r="B19" s="203"/>
      <c r="C19" s="203"/>
      <c r="D19" s="203"/>
      <c r="E19" s="204"/>
      <c r="F19" s="200"/>
      <c r="G19" s="214" t="s">
        <v>175</v>
      </c>
      <c r="H19" s="215"/>
      <c r="I19" s="215"/>
      <c r="J19" s="215"/>
      <c r="K19" s="215"/>
      <c r="L19" s="215"/>
      <c r="M19" s="215"/>
      <c r="N19" s="216"/>
      <c r="O19" s="214" t="s">
        <v>176</v>
      </c>
      <c r="P19" s="215"/>
      <c r="Q19" s="215"/>
      <c r="R19" s="215"/>
      <c r="S19" s="215"/>
      <c r="T19" s="215"/>
      <c r="U19" s="215"/>
      <c r="V19" s="216"/>
      <c r="W19" s="297" t="s">
        <v>177</v>
      </c>
      <c r="X19" s="297"/>
      <c r="Y19" s="297"/>
      <c r="Z19" s="215" t="s">
        <v>178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81</v>
      </c>
      <c r="H21" s="112" t="s">
        <v>100</v>
      </c>
      <c r="I21" s="112" t="s">
        <v>226</v>
      </c>
      <c r="J21" s="113" t="s">
        <v>169</v>
      </c>
      <c r="K21" s="66" t="s">
        <v>12</v>
      </c>
      <c r="L21" s="66" t="s">
        <v>95</v>
      </c>
      <c r="M21" s="66" t="s">
        <v>11</v>
      </c>
      <c r="N21" s="75"/>
      <c r="O21" s="67" t="s">
        <v>68</v>
      </c>
      <c r="P21" s="66" t="s">
        <v>139</v>
      </c>
      <c r="Q21" s="67" t="s">
        <v>314</v>
      </c>
      <c r="R21" s="66" t="s">
        <v>342</v>
      </c>
      <c r="S21" s="66" t="s">
        <v>12</v>
      </c>
      <c r="T21" s="66" t="s">
        <v>111</v>
      </c>
      <c r="U21" s="66"/>
      <c r="V21" s="66"/>
      <c r="W21" s="66" t="s">
        <v>287</v>
      </c>
      <c r="X21" s="66" t="s">
        <v>110</v>
      </c>
      <c r="Y21" s="75"/>
      <c r="Z21" s="67" t="s">
        <v>317</v>
      </c>
      <c r="AA21" s="66" t="s">
        <v>8</v>
      </c>
      <c r="AB21" s="66" t="s">
        <v>312</v>
      </c>
      <c r="AC21" s="66" t="s">
        <v>82</v>
      </c>
      <c r="AD21" s="66" t="s">
        <v>12</v>
      </c>
      <c r="AE21" s="66" t="s">
        <v>101</v>
      </c>
      <c r="AF21" s="66"/>
      <c r="AG21" s="75"/>
      <c r="AH21" s="148"/>
      <c r="AI21" s="176"/>
      <c r="AJ21" s="184"/>
      <c r="AK21" s="176" t="s">
        <v>291</v>
      </c>
      <c r="AL21" s="177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182</v>
      </c>
      <c r="B23" s="211"/>
      <c r="C23" s="211"/>
      <c r="D23" s="211"/>
      <c r="E23" s="211"/>
      <c r="F23" s="65" t="s">
        <v>1</v>
      </c>
      <c r="G23" s="88">
        <v>27</v>
      </c>
      <c r="H23" s="20">
        <f>G23</f>
        <v>27</v>
      </c>
      <c r="I23" s="20">
        <f>G23</f>
        <v>27</v>
      </c>
      <c r="J23" s="20">
        <f>G23</f>
        <v>27</v>
      </c>
      <c r="K23" s="20">
        <f>G23</f>
        <v>27</v>
      </c>
      <c r="L23" s="20">
        <f>G23</f>
        <v>27</v>
      </c>
      <c r="M23" s="20">
        <f>G23</f>
        <v>27</v>
      </c>
      <c r="N23" s="69">
        <f>G23</f>
        <v>27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69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69">
        <f t="shared" si="1"/>
        <v>28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183</v>
      </c>
      <c r="B24" s="212"/>
      <c r="C24" s="212"/>
      <c r="D24" s="212"/>
      <c r="E24" s="213"/>
      <c r="F24" s="64" t="s">
        <v>1</v>
      </c>
      <c r="G24" s="89">
        <v>125</v>
      </c>
      <c r="H24" s="41" t="str">
        <f>IF(завтрак2="хліб житній",DS2,(IF(завтрак2="хліб пшеничний",DR2,(VLOOKUP(завтрак2,таб,67,FALSE)))))</f>
        <v>1шт</v>
      </c>
      <c r="I24" s="41">
        <v>25</v>
      </c>
      <c r="J24" s="41">
        <f>IF(завтрак4="хліб житній",DS2,(IF(завтрак4="хліб пшеничний",DR2,(VLOOKUP(завтрак4,таб,67,FALSE)))))</f>
        <v>100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35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>
        <v>50</v>
      </c>
      <c r="R24" s="40">
        <f>IF(обед4="хліб житній",DU2,(IF(обед4="хліб пшеничний",DT2,(VLOOKUP(обед4,таб,67,FALSE)))))</f>
        <v>100</v>
      </c>
      <c r="S24" s="40">
        <v>130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90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14</v>
      </c>
      <c r="B25" s="196"/>
      <c r="C25" s="196"/>
      <c r="D25" s="196"/>
      <c r="E25" s="197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15</v>
      </c>
      <c r="B29" s="237"/>
      <c r="C29" s="237"/>
      <c r="D29" s="237"/>
      <c r="E29" s="238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258</v>
      </c>
      <c r="B31" s="196"/>
      <c r="C31" s="196"/>
      <c r="D31" s="196"/>
      <c r="E31" s="197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16</v>
      </c>
      <c r="B33" s="196"/>
      <c r="C33" s="196"/>
      <c r="D33" s="196"/>
      <c r="E33" s="197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0.05060240963855421</v>
      </c>
      <c r="AJ33" s="174"/>
      <c r="AK33" s="165">
        <f>SUM(G34:AG34)</f>
        <v>1.4</v>
      </c>
      <c r="AL33" s="166"/>
      <c r="AM33" s="158">
        <f>IF(AK33=0,0,AV117)</f>
        <v>92</v>
      </c>
      <c r="AN33" s="160">
        <f>AK33*AM33</f>
        <v>128.79999999999998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1.4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18</v>
      </c>
      <c r="B37" s="196"/>
      <c r="C37" s="196"/>
      <c r="D37" s="196"/>
      <c r="E37" s="197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</v>
      </c>
      <c r="AJ37" s="174"/>
      <c r="AK37" s="165">
        <f>SUM(G38:AG38)</f>
        <v>0</v>
      </c>
      <c r="AL37" s="166"/>
      <c r="AM37" s="158">
        <f>IF(AK37=0,0,AX117)</f>
        <v>0</v>
      </c>
      <c r="AN37" s="160">
        <f>AK37*AM37</f>
        <v>0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259</v>
      </c>
      <c r="B39" s="196"/>
      <c r="C39" s="196"/>
      <c r="D39" s="196"/>
      <c r="E39" s="197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19</v>
      </c>
      <c r="B41" s="196"/>
      <c r="C41" s="196"/>
      <c r="D41" s="196"/>
      <c r="E41" s="197"/>
      <c r="F41" s="82" t="s">
        <v>199</v>
      </c>
      <c r="G41" s="90"/>
      <c r="H41" s="29">
        <f>VLOOKUP(завтрак2,таб,10,FALSE)</f>
        <v>0</v>
      </c>
      <c r="I41" s="28"/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</v>
      </c>
      <c r="AJ41" s="174"/>
      <c r="AK41" s="165">
        <f>SUM(G42:AG42)</f>
        <v>0</v>
      </c>
      <c r="AL41" s="166"/>
      <c r="AM41" s="158">
        <f>IF(AK41=0,0,AZ117)</f>
        <v>0</v>
      </c>
      <c r="AN41" s="160">
        <f>AK41*AM41</f>
        <v>0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200</v>
      </c>
      <c r="G42" s="91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20</v>
      </c>
      <c r="B43" s="196"/>
      <c r="C43" s="196"/>
      <c r="D43" s="196"/>
      <c r="E43" s="197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21</v>
      </c>
      <c r="B47" s="196"/>
      <c r="C47" s="196"/>
      <c r="D47" s="196"/>
      <c r="E47" s="197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5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0.01821686746987952</v>
      </c>
      <c r="AJ47" s="174"/>
      <c r="AK47" s="165">
        <f>SUM(G48:AG48)</f>
        <v>0.504</v>
      </c>
      <c r="AL47" s="166"/>
      <c r="AM47" s="158">
        <f>IF(AK47=0,0,BC117)</f>
        <v>33.6</v>
      </c>
      <c r="AN47" s="160">
        <f>AK47*AM47</f>
        <v>16.9344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0.168</v>
      </c>
      <c r="P48" s="46">
        <f t="shared" si="36"/>
      </c>
      <c r="Q48" s="47">
        <f t="shared" si="36"/>
      </c>
      <c r="R48" s="46">
        <f t="shared" si="36"/>
        <v>0.14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0.056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0.14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22</v>
      </c>
      <c r="B49" s="196"/>
      <c r="C49" s="196"/>
      <c r="D49" s="196"/>
      <c r="E49" s="197"/>
      <c r="F49" s="82" t="s">
        <v>199</v>
      </c>
      <c r="G49" s="93">
        <f>VLOOKUP(завтрак1,таб,14,FALSE)</f>
        <v>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/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/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</v>
      </c>
      <c r="AJ49" s="174"/>
      <c r="AK49" s="165">
        <f>SUM(G50:AG50)</f>
        <v>0</v>
      </c>
      <c r="AL49" s="166"/>
      <c r="AM49" s="158">
        <f>IF(AK49=0,0,BD117)</f>
        <v>0</v>
      </c>
      <c r="AN49" s="160">
        <f>AK49*AM49</f>
        <v>0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200</v>
      </c>
      <c r="G50" s="92">
        <f aca="true" t="shared" si="38" ref="G50:N50">IF(G49=0,"",завтракл*G49/1000)</f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23</v>
      </c>
      <c r="B51" s="196"/>
      <c r="C51" s="196"/>
      <c r="D51" s="196"/>
      <c r="E51" s="197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24</v>
      </c>
      <c r="B53" s="237"/>
      <c r="C53" s="237"/>
      <c r="D53" s="237"/>
      <c r="E53" s="238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25</v>
      </c>
      <c r="B55" s="196"/>
      <c r="C55" s="196"/>
      <c r="D55" s="196"/>
      <c r="E55" s="197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</v>
      </c>
      <c r="AJ55" s="174"/>
      <c r="AK55" s="165">
        <f>SUM(G56:AG56)</f>
        <v>0</v>
      </c>
      <c r="AL55" s="166"/>
      <c r="AM55" s="158">
        <f>IF(AK55=0,0,BG117)</f>
        <v>0</v>
      </c>
      <c r="AN55" s="160">
        <f>AK55*AM55</f>
        <v>0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26</v>
      </c>
      <c r="B57" s="237"/>
      <c r="C57" s="237"/>
      <c r="D57" s="237"/>
      <c r="E57" s="238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27</v>
      </c>
      <c r="B59" s="196"/>
      <c r="C59" s="196"/>
      <c r="D59" s="196"/>
      <c r="E59" s="197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</v>
      </c>
      <c r="AJ59" s="174"/>
      <c r="AK59" s="165">
        <f>SUM(G60:AG60)</f>
        <v>0</v>
      </c>
      <c r="AL59" s="166"/>
      <c r="AM59" s="158">
        <f>IF(AK59=0,0,BI117)</f>
        <v>0</v>
      </c>
      <c r="AN59" s="160">
        <f>AK59*AM59</f>
        <v>0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28</v>
      </c>
      <c r="B61" s="196"/>
      <c r="C61" s="196"/>
      <c r="D61" s="196"/>
      <c r="E61" s="197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1.0771084337349397</v>
      </c>
      <c r="AJ61" s="174"/>
      <c r="AK61" s="169">
        <f>SUM(G62:AG62)</f>
        <v>29.8</v>
      </c>
      <c r="AL61" s="170"/>
      <c r="AM61" s="158">
        <f>IF(AK61=0,0,BJ117)</f>
        <v>2.1</v>
      </c>
      <c r="AN61" s="160">
        <f>AK61*AM61</f>
        <v>62.580000000000005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204</v>
      </c>
      <c r="G62" s="94">
        <f aca="true" t="shared" si="56" ref="G62:L62">IF(G61=0,"",завтракл*G61)</f>
      </c>
      <c r="H62" s="25">
        <f t="shared" si="56"/>
        <v>27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29</v>
      </c>
      <c r="B63" s="237"/>
      <c r="C63" s="237"/>
      <c r="D63" s="237"/>
      <c r="E63" s="238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136</v>
      </c>
      <c r="B65" s="196"/>
      <c r="C65" s="196"/>
      <c r="D65" s="196"/>
      <c r="E65" s="197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0.06274698795180722</v>
      </c>
      <c r="AJ65" s="174"/>
      <c r="AK65" s="165">
        <f>SUM(G66:AG66)</f>
        <v>1.736</v>
      </c>
      <c r="AL65" s="166"/>
      <c r="AM65" s="158">
        <f>IF(AK65=0,0,BL117)</f>
        <v>10.6</v>
      </c>
      <c r="AN65" s="160">
        <f>AK65*AM65</f>
        <v>18.4016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1.68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30</v>
      </c>
      <c r="B67" s="237"/>
      <c r="C67" s="237"/>
      <c r="D67" s="237"/>
      <c r="E67" s="238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31</v>
      </c>
      <c r="B69" s="196"/>
      <c r="C69" s="196"/>
      <c r="D69" s="196"/>
      <c r="E69" s="197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32</v>
      </c>
      <c r="B71" s="237"/>
      <c r="C71" s="237"/>
      <c r="D71" s="237"/>
      <c r="E71" s="238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36</v>
      </c>
      <c r="B73" s="196"/>
      <c r="C73" s="196"/>
      <c r="D73" s="196"/>
      <c r="E73" s="197"/>
      <c r="F73" s="82" t="s">
        <v>199</v>
      </c>
      <c r="G73" s="90">
        <f>VLOOKUP(завтрак1,таб,26,FALSE)</f>
        <v>50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0.04879518072289157</v>
      </c>
      <c r="AJ73" s="174"/>
      <c r="AK73" s="165">
        <f>SUM(G74:AG74)</f>
        <v>1.35</v>
      </c>
      <c r="AL73" s="166"/>
      <c r="AM73" s="158">
        <f>IF(AK73=0,0,BP117)</f>
        <v>12.25</v>
      </c>
      <c r="AN73" s="160">
        <f>AK73*AM73</f>
        <v>16.5375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200</v>
      </c>
      <c r="G74" s="91">
        <f aca="true" t="shared" si="74" ref="G74:N74">IF(G73=0,"",завтракл*G73/1000)</f>
        <v>1.35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152</v>
      </c>
      <c r="B75" s="196"/>
      <c r="C75" s="196"/>
      <c r="D75" s="196"/>
      <c r="E75" s="197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153</v>
      </c>
      <c r="B77" s="237"/>
      <c r="C77" s="237"/>
      <c r="D77" s="237"/>
      <c r="E77" s="238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154</v>
      </c>
      <c r="B79" s="196"/>
      <c r="C79" s="196"/>
      <c r="D79" s="196"/>
      <c r="E79" s="197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33</v>
      </c>
      <c r="B81" s="237"/>
      <c r="C81" s="237"/>
      <c r="D81" s="237"/>
      <c r="E81" s="238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35</v>
      </c>
      <c r="B83" s="196"/>
      <c r="C83" s="196"/>
      <c r="D83" s="196"/>
      <c r="E83" s="197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34</v>
      </c>
      <c r="B85" s="237"/>
      <c r="C85" s="237"/>
      <c r="D85" s="237"/>
      <c r="E85" s="238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70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0.0708433734939759</v>
      </c>
      <c r="AJ85" s="174"/>
      <c r="AK85" s="165">
        <f>SUM(G86:AG86)</f>
        <v>1.96</v>
      </c>
      <c r="AL85" s="166"/>
      <c r="AM85" s="158">
        <f>IF(AK85=0,0,BS117)</f>
        <v>17</v>
      </c>
      <c r="AN85" s="160">
        <f>AK85*AM85</f>
        <v>33.32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  <v>1.96</v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330</v>
      </c>
      <c r="B87" s="196"/>
      <c r="C87" s="196"/>
      <c r="D87" s="196"/>
      <c r="E87" s="197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349</v>
      </c>
      <c r="B93" s="196"/>
      <c r="C93" s="196"/>
      <c r="D93" s="196"/>
      <c r="E93" s="197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265</v>
      </c>
      <c r="B95" s="237"/>
      <c r="C95" s="237"/>
      <c r="D95" s="237"/>
      <c r="E95" s="238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37</v>
      </c>
      <c r="B97" s="196"/>
      <c r="C97" s="196"/>
      <c r="D97" s="196"/>
      <c r="E97" s="197"/>
      <c r="F97" s="82" t="s">
        <v>199</v>
      </c>
      <c r="G97" s="90">
        <f>VLOOKUP(завтрак1,таб,33,FALSE)</f>
        <v>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20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17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0.07012048192771085</v>
      </c>
      <c r="AJ97" s="174"/>
      <c r="AK97" s="165">
        <f>SUM(G98:AG98)</f>
        <v>1.9400000000000002</v>
      </c>
      <c r="AL97" s="166"/>
      <c r="AM97" s="158">
        <f>IF(AK97=0,0,BW117)</f>
        <v>14</v>
      </c>
      <c r="AN97" s="160">
        <f>AK97*AM97</f>
        <v>27.160000000000004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200</v>
      </c>
      <c r="G98" s="91">
        <f aca="true" t="shared" si="107" ref="G98:N98">IF(G97=0,"",завтракл*G97/1000)</f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0.54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  <v>0.56</v>
      </c>
      <c r="U98" s="47">
        <f t="shared" si="108"/>
      </c>
      <c r="V98" s="46">
        <f t="shared" si="108"/>
      </c>
      <c r="W98" s="46">
        <f>IF(W97=0,"",полдникл*W97/1000)</f>
        <v>0.28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0.476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39</v>
      </c>
      <c r="B99" s="237"/>
      <c r="C99" s="237"/>
      <c r="D99" s="237"/>
      <c r="E99" s="238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40</v>
      </c>
      <c r="B101" s="196"/>
      <c r="C101" s="196"/>
      <c r="D101" s="196"/>
      <c r="E101" s="197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25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0.024397590361445783</v>
      </c>
      <c r="AJ101" s="174"/>
      <c r="AK101" s="165">
        <f>SUM(G102:AG102)</f>
        <v>0.675</v>
      </c>
      <c r="AL101" s="166"/>
      <c r="AM101" s="158">
        <f>IF(AK101=0,0,BY117)</f>
        <v>42</v>
      </c>
      <c r="AN101" s="160">
        <f>AK101*AM101</f>
        <v>28.35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  <v>0.675</v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41</v>
      </c>
      <c r="B103" s="237"/>
      <c r="C103" s="237"/>
      <c r="D103" s="237"/>
      <c r="E103" s="238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0.03542168674698795</v>
      </c>
      <c r="AJ103" s="174"/>
      <c r="AK103" s="165">
        <f>SUM(G104:AG104)</f>
        <v>0.98</v>
      </c>
      <c r="AL103" s="166"/>
      <c r="AM103" s="158">
        <f>IF(AK103=0,0,BZ117)</f>
        <v>78</v>
      </c>
      <c r="AN103" s="160">
        <f>AK103*AM103</f>
        <v>76.44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0.98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42</v>
      </c>
      <c r="B105" s="196"/>
      <c r="C105" s="196"/>
      <c r="D105" s="196"/>
      <c r="E105" s="197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35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0.03415662650602409</v>
      </c>
      <c r="AJ105" s="174"/>
      <c r="AK105" s="165">
        <f>SUM(G106:AG106)</f>
        <v>0.945</v>
      </c>
      <c r="AL105" s="166"/>
      <c r="AM105" s="158">
        <f>IF(AK105=0,0,CA117)</f>
        <v>51.5</v>
      </c>
      <c r="AN105" s="160">
        <f>AK105*AM105</f>
        <v>48.6675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  <v>0.945</v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43</v>
      </c>
      <c r="B107" s="196"/>
      <c r="C107" s="196"/>
      <c r="D107" s="196"/>
      <c r="E107" s="197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20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0.02024096385542169</v>
      </c>
      <c r="AJ107" s="174"/>
      <c r="AK107" s="165">
        <f>SUM(G108:AG108)</f>
        <v>0.56</v>
      </c>
      <c r="AL107" s="166"/>
      <c r="AM107" s="158">
        <f>IF(AK107=0,0,CB117)</f>
        <v>72</v>
      </c>
      <c r="AN107" s="160">
        <f>AK107*AM107</f>
        <v>40.32000000000001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  <v>0.56</v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245</v>
      </c>
      <c r="B109" s="237"/>
      <c r="C109" s="237"/>
      <c r="D109" s="237"/>
      <c r="E109" s="238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44</v>
      </c>
      <c r="B111" s="196"/>
      <c r="C111" s="196"/>
      <c r="D111" s="196"/>
      <c r="E111" s="197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0.20240963855421684</v>
      </c>
      <c r="AJ111" s="174"/>
      <c r="AK111" s="165">
        <f>SUM(G112:AG112)</f>
        <v>5.6</v>
      </c>
      <c r="AL111" s="166"/>
      <c r="AM111" s="158">
        <f>IF(AK111=0,0,CD117)</f>
        <v>24.8</v>
      </c>
      <c r="AN111" s="160">
        <f>AK111*AM111</f>
        <v>138.88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5.6</v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45</v>
      </c>
      <c r="B113" s="196"/>
      <c r="C113" s="196"/>
      <c r="D113" s="196"/>
      <c r="E113" s="197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46</v>
      </c>
      <c r="B115" s="196"/>
      <c r="C115" s="196"/>
      <c r="D115" s="196"/>
      <c r="E115" s="197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</v>
      </c>
      <c r="AJ115" s="174"/>
      <c r="AK115" s="165">
        <f>SUM(G116:AG116)</f>
        <v>0</v>
      </c>
      <c r="AL115" s="166"/>
      <c r="AM115" s="158">
        <f>IF(AK115=0,0,CF117)</f>
        <v>0</v>
      </c>
      <c r="AN115" s="160">
        <f>AK115*AM115</f>
        <v>0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347</v>
      </c>
      <c r="B117" s="237"/>
      <c r="C117" s="237"/>
      <c r="D117" s="237"/>
      <c r="E117" s="238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351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339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340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350</v>
      </c>
      <c r="CT118" s="61" t="s">
        <v>346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349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347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96" t="s">
        <v>294</v>
      </c>
      <c r="B119" s="196"/>
      <c r="C119" s="196"/>
      <c r="D119" s="196"/>
      <c r="E119" s="197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288</v>
      </c>
      <c r="B121" s="237"/>
      <c r="C121" s="237"/>
      <c r="D121" s="237"/>
      <c r="E121" s="238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220</v>
      </c>
      <c r="CE122" s="96">
        <v>25</v>
      </c>
      <c r="DE122" s="61">
        <v>25</v>
      </c>
    </row>
    <row r="123" spans="1:43" ht="30.75" customHeight="1">
      <c r="A123" s="196" t="s">
        <v>257</v>
      </c>
      <c r="B123" s="196"/>
      <c r="C123" s="196"/>
      <c r="D123" s="196"/>
      <c r="E123" s="197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37" t="s">
        <v>47</v>
      </c>
      <c r="B125" s="237"/>
      <c r="C125" s="237"/>
      <c r="D125" s="237"/>
      <c r="E125" s="238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0.3198072289156626</v>
      </c>
      <c r="AJ125" s="174"/>
      <c r="AK125" s="165">
        <f>SUM(G126:AG126)</f>
        <v>8.847999999999999</v>
      </c>
      <c r="AL125" s="166"/>
      <c r="AM125" s="158">
        <f>IF(AK125=0,0,CG117)</f>
        <v>13.1</v>
      </c>
      <c r="AN125" s="160">
        <f>AK125*AM125</f>
        <v>115.90879999999999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2.128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6.72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96" t="s">
        <v>332</v>
      </c>
      <c r="B127" s="196"/>
      <c r="C127" s="196"/>
      <c r="D127" s="196"/>
      <c r="E127" s="197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0.14927710843373493</v>
      </c>
      <c r="AJ127" s="174"/>
      <c r="AK127" s="165">
        <f>SUM(G128:AG128)</f>
        <v>4.13</v>
      </c>
      <c r="AL127" s="166"/>
      <c r="AM127" s="158">
        <f>IF(AK127=0,0,CH117)</f>
        <v>6.9</v>
      </c>
      <c r="AN127" s="160">
        <f>AK127*AM127</f>
        <v>28.497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0.98</v>
      </c>
      <c r="P128" s="46">
        <f t="shared" si="153"/>
      </c>
      <c r="Q128" s="47">
        <f t="shared" si="153"/>
      </c>
      <c r="R128" s="46">
        <f t="shared" si="153"/>
        <v>3.15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48</v>
      </c>
      <c r="B129" s="237"/>
      <c r="C129" s="237"/>
      <c r="D129" s="237"/>
      <c r="E129" s="238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0.03137349397590361</v>
      </c>
      <c r="AJ129" s="174"/>
      <c r="AK129" s="165">
        <f>SUM(G130:AG130)</f>
        <v>0.868</v>
      </c>
      <c r="AL129" s="166"/>
      <c r="AM129" s="158">
        <f>IF(AK129=0,0,CI117)</f>
        <v>10.5</v>
      </c>
      <c r="AN129" s="160">
        <f>AK129*AM129</f>
        <v>9.114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0.364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0.504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49</v>
      </c>
      <c r="B131" s="196"/>
      <c r="C131" s="196"/>
      <c r="D131" s="196"/>
      <c r="E131" s="197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0.017710843373493976</v>
      </c>
      <c r="AJ131" s="174"/>
      <c r="AK131" s="165">
        <f>SUM(G132:AG132)</f>
        <v>0.49</v>
      </c>
      <c r="AL131" s="166"/>
      <c r="AM131" s="158">
        <f>IF(AK131=0,0,CJ117)</f>
        <v>8</v>
      </c>
      <c r="AN131" s="160">
        <f>AK131*AM131</f>
        <v>3.92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0.49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334</v>
      </c>
      <c r="B133" s="237"/>
      <c r="C133" s="237"/>
      <c r="D133" s="237"/>
      <c r="E133" s="238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75</v>
      </c>
      <c r="B135" s="310"/>
      <c r="C135" s="310"/>
      <c r="D135" s="310"/>
      <c r="E135" s="310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0.10221686746987951</v>
      </c>
      <c r="AJ135" s="174"/>
      <c r="AK135" s="165">
        <f>SUM(G136:AG136)</f>
        <v>2.828</v>
      </c>
      <c r="AL135" s="166"/>
      <c r="AM135" s="158">
        <f>IF(AK135=0,0,CL117)</f>
        <v>21.92</v>
      </c>
      <c r="AN135" s="160">
        <f>AK135*AM135</f>
        <v>61.989760000000004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2.828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50</v>
      </c>
      <c r="B137" s="237"/>
      <c r="C137" s="237"/>
      <c r="D137" s="237"/>
      <c r="E137" s="238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0.053638554216867466</v>
      </c>
      <c r="AJ137" s="174"/>
      <c r="AK137" s="165">
        <f>SUM(G138:AG138)</f>
        <v>1.484</v>
      </c>
      <c r="AL137" s="166"/>
      <c r="AM137" s="158">
        <f>IF(AK137=0,0,CO117)</f>
        <v>7</v>
      </c>
      <c r="AN137" s="160">
        <f>AK137*AM137</f>
        <v>10.388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1.484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259" t="s">
        <v>319</v>
      </c>
      <c r="B139" s="259"/>
      <c r="C139" s="259"/>
      <c r="D139" s="259"/>
      <c r="E139" s="260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259"/>
      <c r="B140" s="259"/>
      <c r="C140" s="259"/>
      <c r="D140" s="259"/>
      <c r="E140" s="260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256</v>
      </c>
      <c r="CK140">
        <v>100</v>
      </c>
      <c r="DE140" s="61">
        <v>100</v>
      </c>
    </row>
    <row r="141" spans="1:109" ht="30.75" customHeight="1">
      <c r="A141" s="237" t="s">
        <v>51</v>
      </c>
      <c r="B141" s="237"/>
      <c r="C141" s="237"/>
      <c r="D141" s="237"/>
      <c r="E141" s="238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0.0010120481927710842</v>
      </c>
      <c r="AJ141" s="174"/>
      <c r="AK141" s="165">
        <f>SUM(G142:AG142)</f>
        <v>0.028</v>
      </c>
      <c r="AL141" s="166"/>
      <c r="AM141" s="158">
        <f>IF(AK141=0,0,CM117)</f>
        <v>48.2</v>
      </c>
      <c r="AN141" s="160">
        <f>AK141*AM141</f>
        <v>1.3496000000000001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259</v>
      </c>
      <c r="AY142">
        <v>150</v>
      </c>
      <c r="DE142" s="61">
        <v>150</v>
      </c>
    </row>
    <row r="143" spans="1:109" ht="30.75" customHeight="1">
      <c r="A143" s="196" t="s">
        <v>84</v>
      </c>
      <c r="B143" s="196"/>
      <c r="C143" s="196"/>
      <c r="D143" s="196"/>
      <c r="E143" s="197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52</v>
      </c>
      <c r="B145" s="237"/>
      <c r="C145" s="237"/>
      <c r="D145" s="237"/>
      <c r="E145" s="238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100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0.09759036144578313</v>
      </c>
      <c r="AJ145" s="174"/>
      <c r="AK145" s="165">
        <f>SUM(G146:AG146)</f>
        <v>2.7</v>
      </c>
      <c r="AL145" s="166"/>
      <c r="AM145" s="158">
        <f>IF(AK145=0,0,CP117)</f>
        <v>51</v>
      </c>
      <c r="AN145" s="160">
        <f>AK145*AM145</f>
        <v>137.70000000000002</v>
      </c>
      <c r="AQ145" s="61" t="s">
        <v>262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  <v>2.7</v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263</v>
      </c>
      <c r="DE146" s="61">
        <v>65</v>
      </c>
    </row>
    <row r="147" spans="1:109" ht="30.75" customHeight="1">
      <c r="A147" s="196" t="s">
        <v>53</v>
      </c>
      <c r="B147" s="196"/>
      <c r="C147" s="196"/>
      <c r="D147" s="196"/>
      <c r="E147" s="197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130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80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0.31012048192771086</v>
      </c>
      <c r="AJ147" s="174"/>
      <c r="AK147" s="165">
        <f>SUM(G148:AG148)</f>
        <v>8.58</v>
      </c>
      <c r="AL147" s="166"/>
      <c r="AM147" s="158">
        <f>IF(AK147=0,0,CQ117)</f>
        <v>11.04</v>
      </c>
      <c r="AN147" s="160">
        <f>AK147*AM147</f>
        <v>94.72319999999999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3.64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2.24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264</v>
      </c>
      <c r="DE148" s="61">
        <v>35</v>
      </c>
      <c r="DG148">
        <v>35</v>
      </c>
    </row>
    <row r="149" spans="1:109" ht="30.75" customHeight="1">
      <c r="A149" s="237" t="s">
        <v>54</v>
      </c>
      <c r="B149" s="237"/>
      <c r="C149" s="237"/>
      <c r="D149" s="237"/>
      <c r="E149" s="238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350</v>
      </c>
      <c r="B151" s="259"/>
      <c r="C151" s="259"/>
      <c r="D151" s="259"/>
      <c r="E151" s="260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346</v>
      </c>
      <c r="B153" s="237"/>
      <c r="C153" s="237"/>
      <c r="D153" s="237"/>
      <c r="E153" s="238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323</v>
      </c>
      <c r="B155" s="196"/>
      <c r="C155" s="196"/>
      <c r="D155" s="196"/>
      <c r="E155" s="197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56</v>
      </c>
      <c r="B157" s="237"/>
      <c r="C157" s="237"/>
      <c r="D157" s="237"/>
      <c r="E157" s="238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55</v>
      </c>
      <c r="B159" s="196"/>
      <c r="C159" s="196"/>
      <c r="D159" s="196"/>
      <c r="E159" s="197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0.0019518072289156625</v>
      </c>
      <c r="AJ159" s="174"/>
      <c r="AK159" s="165">
        <f>SUM(G160:AG160)</f>
        <v>0.054</v>
      </c>
      <c r="AL159" s="166"/>
      <c r="AM159" s="158">
        <f>IF(AK159=0,0,CW117)</f>
        <v>288</v>
      </c>
      <c r="AN159" s="160">
        <f>AK159*AM159</f>
        <v>15.552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0.054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0.0010120481927710842</v>
      </c>
      <c r="AJ161" s="174"/>
      <c r="AK161" s="165">
        <f>SUM(G162:AG162)</f>
        <v>0.028</v>
      </c>
      <c r="AL161" s="166"/>
      <c r="AM161" s="158">
        <f>IF(AK161=0,0,CX117)</f>
        <v>306</v>
      </c>
      <c r="AN161" s="160">
        <f>AK161*AM161</f>
        <v>8.568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0.028</v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57</v>
      </c>
      <c r="B163" s="196"/>
      <c r="C163" s="196"/>
      <c r="D163" s="196"/>
      <c r="E163" s="197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0.27666666666666667</v>
      </c>
      <c r="AL163" s="166"/>
      <c r="AM163" s="158">
        <v>6.33</v>
      </c>
      <c r="AN163" s="160">
        <f>AK163*AM163</f>
        <v>1.7513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58</v>
      </c>
      <c r="B165" s="237"/>
      <c r="C165" s="237"/>
      <c r="D165" s="237"/>
      <c r="E165" s="238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0.0010120481927710842</v>
      </c>
      <c r="AJ165" s="174"/>
      <c r="AK165" s="165">
        <f>SUM(G166:AG166)</f>
        <v>0.028</v>
      </c>
      <c r="AL165" s="166"/>
      <c r="AM165" s="158">
        <f>IF(AK165=0,0,CZ117)</f>
        <v>180</v>
      </c>
      <c r="AN165" s="160">
        <f>AK165*AM165</f>
        <v>5.04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239"/>
      <c r="B166" s="239"/>
      <c r="C166" s="239"/>
      <c r="D166" s="239"/>
      <c r="E166" s="240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59</v>
      </c>
      <c r="B167" s="196"/>
      <c r="C167" s="196"/>
      <c r="D167" s="196"/>
      <c r="E167" s="197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60</v>
      </c>
      <c r="B169" s="196"/>
      <c r="C169" s="196"/>
      <c r="D169" s="196"/>
      <c r="E169" s="197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61</v>
      </c>
      <c r="B171" s="196"/>
      <c r="C171" s="196"/>
      <c r="D171" s="196"/>
      <c r="E171" s="197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155</v>
      </c>
      <c r="B173" s="196"/>
      <c r="C173" s="196"/>
      <c r="D173" s="196"/>
      <c r="E173" s="197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156</v>
      </c>
      <c r="B175" s="259"/>
      <c r="C175" s="259"/>
      <c r="D175" s="259"/>
      <c r="E175" s="260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314</v>
      </c>
      <c r="B177" s="259"/>
      <c r="C177" s="259"/>
      <c r="D177" s="259"/>
      <c r="E177" s="260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0.05060240963855421</v>
      </c>
      <c r="AJ177" s="174"/>
      <c r="AK177" s="165">
        <f>SUM(G178:AG178)</f>
        <v>1.4</v>
      </c>
      <c r="AL177" s="166"/>
      <c r="AM177" s="158">
        <v>69</v>
      </c>
      <c r="AN177" s="160">
        <f>AK177*AM177</f>
        <v>96.6</v>
      </c>
      <c r="AQ177" s="61" t="s">
        <v>314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1.4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257</v>
      </c>
      <c r="DE178" s="61">
        <v>2</v>
      </c>
      <c r="DX178">
        <v>2</v>
      </c>
    </row>
    <row r="179" spans="1:121" ht="30.75" customHeight="1">
      <c r="A179" s="319" t="s">
        <v>316</v>
      </c>
      <c r="B179" s="320"/>
      <c r="C179" s="320"/>
      <c r="D179" s="320"/>
      <c r="E179" s="321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2" t="s">
        <v>355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211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285</v>
      </c>
      <c r="AI181" s="60"/>
      <c r="AJ181" s="60"/>
      <c r="AK181" s="60"/>
      <c r="AL181" s="60"/>
      <c r="AM181" s="157">
        <f>SUM(AN25:AN178)</f>
        <v>1227.4926599999997</v>
      </c>
      <c r="AN181" s="157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212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341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342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343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344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345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348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354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357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358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213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214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215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2021-02-01T06:48:28Z</cp:lastPrinted>
  <dcterms:created xsi:type="dcterms:W3CDTF">1996-10-08T23:32:33Z</dcterms:created>
  <dcterms:modified xsi:type="dcterms:W3CDTF">2021-02-02T06:20:29Z</dcterms:modified>
  <cp:category/>
  <cp:version/>
  <cp:contentType/>
  <cp:contentStatus/>
</cp:coreProperties>
</file>